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eonatology\PMKE\NCCU Shared\NEONATAL GUIDELINES\Neonatal Clinical  Guidelines\Clinical Guidelines-HEALTHPOINT\A - Z  Listing\xNETSWA\"/>
    </mc:Choice>
  </mc:AlternateContent>
  <xr:revisionPtr revIDLastSave="0" documentId="8_{CE86E57A-FA0E-46B2-AA79-BDB6B995099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suscitation Medications" sheetId="1" r:id="rId1"/>
    <sheet name="Infusio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I20" i="1"/>
  <c r="I15" i="1"/>
  <c r="G9" i="2" l="1"/>
  <c r="G10" i="2"/>
  <c r="G11" i="2"/>
  <c r="F24" i="1"/>
  <c r="I14" i="1"/>
  <c r="F14" i="1"/>
  <c r="F15" i="1"/>
  <c r="I11" i="1"/>
  <c r="I12" i="1"/>
  <c r="F11" i="1"/>
  <c r="F12" i="1"/>
  <c r="I6" i="2" l="1"/>
  <c r="G12" i="2" l="1"/>
  <c r="G13" i="2"/>
  <c r="G14" i="2"/>
  <c r="G15" i="2"/>
  <c r="G17" i="2"/>
  <c r="G18" i="2"/>
  <c r="I20" i="2"/>
  <c r="I21" i="2"/>
  <c r="I22" i="2" s="1"/>
  <c r="I24" i="1"/>
  <c r="I23" i="1"/>
  <c r="F23" i="1"/>
  <c r="I22" i="1"/>
  <c r="F22" i="1"/>
  <c r="I21" i="1"/>
  <c r="F21" i="1"/>
  <c r="I19" i="1"/>
  <c r="F19" i="1"/>
  <c r="I18" i="1"/>
  <c r="F18" i="1"/>
  <c r="I13" i="1"/>
  <c r="F13" i="1"/>
  <c r="I10" i="1"/>
  <c r="F10" i="1"/>
  <c r="I9" i="1"/>
  <c r="F9" i="1"/>
</calcChain>
</file>

<file path=xl/sharedStrings.xml><?xml version="1.0" encoding="utf-8"?>
<sst xmlns="http://schemas.openxmlformats.org/spreadsheetml/2006/main" count="199" uniqueCount="152">
  <si>
    <t>Newborn Emergency Transport Sevice Medical Guidelines</t>
  </si>
  <si>
    <t xml:space="preserve">Resuscitation and Intubation Medications for Neonates. </t>
  </si>
  <si>
    <t>This review: 10/01/2023</t>
  </si>
  <si>
    <t>Patient Name</t>
  </si>
  <si>
    <t>Weight (in kg)</t>
  </si>
  <si>
    <t>Medication</t>
  </si>
  <si>
    <t>Supplied as</t>
  </si>
  <si>
    <t>Dilution</t>
  </si>
  <si>
    <t>Dosage</t>
  </si>
  <si>
    <t>Dose to give</t>
  </si>
  <si>
    <t>Dose mL/kg</t>
  </si>
  <si>
    <t>Volume of diluted medication to give</t>
  </si>
  <si>
    <t>MORPHINE SULPHATE</t>
  </si>
  <si>
    <r>
      <t>1mg/mL</t>
    </r>
    <r>
      <rPr>
        <sz val="9"/>
        <color rgb="FFFF0000"/>
        <rFont val="Arial"/>
        <family val="2"/>
      </rPr>
      <t xml:space="preserve">             </t>
    </r>
    <r>
      <rPr>
        <b/>
        <sz val="9"/>
        <color rgb="FFFF0000"/>
        <rFont val="Arial"/>
        <family val="2"/>
      </rPr>
      <t xml:space="preserve">KEMH/ PCH/ OPH </t>
    </r>
  </si>
  <si>
    <t xml:space="preserve">PREFILLED SYRINGE = 1mg/mL  </t>
  </si>
  <si>
    <t>100microgram/kg (can give 200microgram/kg)</t>
  </si>
  <si>
    <t>microgram</t>
  </si>
  <si>
    <t>0.1mL/kg</t>
  </si>
  <si>
    <t>mL</t>
  </si>
  <si>
    <r>
      <t xml:space="preserve">10mg/mL </t>
    </r>
    <r>
      <rPr>
        <b/>
        <sz val="10"/>
        <rFont val="Arial"/>
        <family val="2"/>
      </rPr>
      <t xml:space="preserve">      </t>
    </r>
    <r>
      <rPr>
        <b/>
        <sz val="9"/>
        <color rgb="FFFF0000"/>
        <rFont val="Arial"/>
        <family val="2"/>
      </rPr>
      <t>OTHER HOSPITALS</t>
    </r>
  </si>
  <si>
    <t>1mL Morphine + 9mL 0.9% Sodium Chloride =  1000microgram/mL</t>
  </si>
  <si>
    <t>FENTANYL</t>
  </si>
  <si>
    <t>20 microgram/ 2mL</t>
  </si>
  <si>
    <t>PREFILLED SYRINGE = 10microgram/mL</t>
  </si>
  <si>
    <r>
      <t xml:space="preserve">4 microgram/kg                       </t>
    </r>
    <r>
      <rPr>
        <b/>
        <sz val="10"/>
        <rFont val="Arial"/>
        <family val="2"/>
      </rPr>
      <t>SLOW PUSH OVER 3 MINS</t>
    </r>
  </si>
  <si>
    <t>0.4 mL/kg</t>
  </si>
  <si>
    <t>100 microgram/2mL</t>
  </si>
  <si>
    <t xml:space="preserve">1mL Fentanyl + 4mL 0.9% Sodium Chloride = 10microgram/mL </t>
  </si>
  <si>
    <t>0.4mL/kg</t>
  </si>
  <si>
    <t>ATROPINE</t>
  </si>
  <si>
    <t>600 microgram/mL</t>
  </si>
  <si>
    <t xml:space="preserve">1mL Atropine + 5mL 0.9% Sodium Chloride = 100 microgram/mL </t>
  </si>
  <si>
    <t>20 microgram/kg</t>
  </si>
  <si>
    <t>0.2mL/kg</t>
  </si>
  <si>
    <t>SUXAMETHONIUM</t>
  </si>
  <si>
    <t>10 mg/2mL</t>
  </si>
  <si>
    <t>PREFILLED SYRINGE = 5mg/mL</t>
  </si>
  <si>
    <t>2 mg/kg</t>
  </si>
  <si>
    <t>mg</t>
  </si>
  <si>
    <t>100 mg/2mL</t>
  </si>
  <si>
    <t xml:space="preserve">1mL Sux with 9mL 0.9% NaCl or 5% or 10% glucose = 5 mg/mL </t>
  </si>
  <si>
    <t>ADRENALINE</t>
  </si>
  <si>
    <r>
      <t xml:space="preserve">1:10,000 </t>
    </r>
    <r>
      <rPr>
        <b/>
        <sz val="10"/>
        <rFont val="Arial"/>
        <family val="2"/>
      </rPr>
      <t xml:space="preserve">         </t>
    </r>
  </si>
  <si>
    <t>INTRAVENOUS/ UVC - GIVE NEAT</t>
  </si>
  <si>
    <t xml:space="preserve">23-26 weeks: 0.1mL/dose      27-37 weeks: 0.25mL/dose         38-43 weeks: 0.5mL/dose   </t>
  </si>
  <si>
    <t>ETT - GIVE NEAT</t>
  </si>
  <si>
    <t xml:space="preserve">Up to 10 X IV dose can be given - 0.5-1mL/kg </t>
  </si>
  <si>
    <t>8.4% SODIUM BICARBONATE</t>
  </si>
  <si>
    <t>1mmol/mL</t>
  </si>
  <si>
    <t>Dilute 1:1 with WFI =0.5mmol/mL. Give slowly through good IV or UVC</t>
  </si>
  <si>
    <t>1 mmol/kg</t>
  </si>
  <si>
    <t>mmol</t>
  </si>
  <si>
    <t>2mL/kg</t>
  </si>
  <si>
    <t>MIDAZOLAM</t>
  </si>
  <si>
    <t>15mg/3mL</t>
  </si>
  <si>
    <t>1mL midazolam +4mL WFI = 1mg/mL</t>
  </si>
  <si>
    <t>100 microgram/kg</t>
  </si>
  <si>
    <t>10% CALCIUM GLUCONATE</t>
  </si>
  <si>
    <t>0.22mmol/mL</t>
  </si>
  <si>
    <t xml:space="preserve">1:1 dilution of Calcium Gluconate with 5% glucose or 0.9% normal saline = 0.11mmol/ml </t>
  </si>
  <si>
    <r>
      <t xml:space="preserve">0.22-0.44mmol/kg  </t>
    </r>
    <r>
      <rPr>
        <b/>
        <sz val="10"/>
        <rFont val="Arial"/>
        <family val="2"/>
      </rPr>
      <t>SLOW INFUSION</t>
    </r>
    <r>
      <rPr>
        <sz val="10"/>
        <rFont val="Arial"/>
        <family val="2"/>
      </rPr>
      <t xml:space="preserve"> OVER 10 mins</t>
    </r>
  </si>
  <si>
    <t>GLUCAGON</t>
  </si>
  <si>
    <t>1unit = 1mg</t>
  </si>
  <si>
    <t xml:space="preserve">1 mg powder + 1mL provided diluent </t>
  </si>
  <si>
    <t>200 microgram/kg MAX 1mg</t>
  </si>
  <si>
    <t>ADENOSINE</t>
  </si>
  <si>
    <t>6mg/2mL</t>
  </si>
  <si>
    <r>
      <t xml:space="preserve">1mL adenosine with 9mL 0.9%NaCl = 300microgram/mL
</t>
    </r>
    <r>
      <rPr>
        <b/>
        <sz val="10"/>
        <rFont val="Arial"/>
        <family val="2"/>
      </rPr>
      <t>RAPID IV</t>
    </r>
    <r>
      <rPr>
        <sz val="10"/>
        <rFont val="Arial"/>
        <family val="2"/>
      </rPr>
      <t xml:space="preserve">, follow with </t>
    </r>
    <r>
      <rPr>
        <b/>
        <sz val="10"/>
        <rFont val="Arial"/>
        <family val="2"/>
      </rPr>
      <t xml:space="preserve">RAPID </t>
    </r>
    <r>
      <rPr>
        <sz val="10"/>
        <rFont val="Arial"/>
        <family val="2"/>
      </rPr>
      <t>10mL  0.9% sodium chloride flush</t>
    </r>
  </si>
  <si>
    <t xml:space="preserve">100microgram/kg (increase dose by 100microgram/kg every 2 mins to max 300microgram/kg/dose) </t>
  </si>
  <si>
    <t>0.33mL/kg</t>
  </si>
  <si>
    <t>SURVANTA</t>
  </si>
  <si>
    <t>8mL vial</t>
  </si>
  <si>
    <t>Use undiluted at room temperature.</t>
  </si>
  <si>
    <t xml:space="preserve">4mL/kg in 2 aliquots via ETT </t>
  </si>
  <si>
    <t>4mL/kg</t>
  </si>
  <si>
    <t>CUROSURF</t>
  </si>
  <si>
    <t>120mg/1.5mL or 240mg/3mL</t>
  </si>
  <si>
    <t>2.5mL/kg in 2 aliquots via ETT</t>
  </si>
  <si>
    <t>2.5mL/kg</t>
  </si>
  <si>
    <t>Prescribed by</t>
  </si>
  <si>
    <t>Signature</t>
  </si>
  <si>
    <t>Date</t>
  </si>
  <si>
    <t>This document should be used in conjunction with the CAHS disclaimer</t>
  </si>
  <si>
    <t>Newborn Emergency Transport Service Medical Guidelines</t>
  </si>
  <si>
    <t>Medication Infusion Guide for Neonates</t>
  </si>
  <si>
    <t>This review: 13/03/2023</t>
  </si>
  <si>
    <t>Maintenance Fluid</t>
  </si>
  <si>
    <t>mL/kg/day</t>
  </si>
  <si>
    <t>mL/hr</t>
  </si>
  <si>
    <t>DRUG</t>
  </si>
  <si>
    <t>VIAL CONTENT</t>
  </si>
  <si>
    <t>DILUTION</t>
  </si>
  <si>
    <t>CALCULATION</t>
  </si>
  <si>
    <t>1mL/hr =</t>
  </si>
  <si>
    <t>DOSE</t>
  </si>
  <si>
    <t>ADRENALINE (Epinephrine)</t>
  </si>
  <si>
    <r>
      <rPr>
        <b/>
        <sz val="10"/>
        <rFont val="Arial"/>
        <family val="2"/>
      </rPr>
      <t>1:1000</t>
    </r>
    <r>
      <rPr>
        <sz val="10"/>
        <color theme="1"/>
        <rFont val="Arial"/>
        <family val="2"/>
      </rPr>
      <t xml:space="preserve"> 1mg/1mL</t>
    </r>
    <r>
      <rPr>
        <b/>
        <sz val="9"/>
        <color theme="1"/>
        <rFont val="Arial"/>
        <family val="2"/>
      </rPr>
      <t xml:space="preserve"> BEWARE CONCENTRATION</t>
    </r>
  </si>
  <si>
    <t>Dilute 0.3mg/kg to 50mL</t>
  </si>
  <si>
    <t>5% Glu 10% Glu 0.9% NS</t>
  </si>
  <si>
    <t>mg/50mL</t>
  </si>
  <si>
    <t>0.1microgram/kg/min</t>
  </si>
  <si>
    <t>0.1-1microgram/kg/min</t>
  </si>
  <si>
    <t>Alprostadil (PROSTIN)</t>
  </si>
  <si>
    <r>
      <t xml:space="preserve">500 microgram/mL                                       </t>
    </r>
    <r>
      <rPr>
        <b/>
        <sz val="10"/>
        <color theme="1"/>
        <rFont val="Arial"/>
        <family val="2"/>
      </rPr>
      <t>FIRST DILUTION</t>
    </r>
    <r>
      <rPr>
        <sz val="10"/>
        <color theme="1"/>
        <rFont val="Arial"/>
        <family val="2"/>
      </rPr>
      <t xml:space="preserve"> 1mL alprostadil + 9mL 0.9% Sodium Chloride = 50 microgram/mL</t>
    </r>
  </si>
  <si>
    <t>5-50nanogram/kg/min                    DOSE GUIDED BY NETS CONSULTANT AND CARDIOLOGY PCH</t>
  </si>
  <si>
    <t>DOBUTamine</t>
  </si>
  <si>
    <t>250 mg/20 mL</t>
  </si>
  <si>
    <t xml:space="preserve">Dilute 30mg/kg to 50mL </t>
  </si>
  <si>
    <t>10microgram/kg/min</t>
  </si>
  <si>
    <t>1-20microgram/kg/min (start 5microgram/kg/min and titrate)</t>
  </si>
  <si>
    <t>DOPamine</t>
  </si>
  <si>
    <t>200 mg/5 mL</t>
  </si>
  <si>
    <t xml:space="preserve">2-20microgram/kg/min </t>
  </si>
  <si>
    <t xml:space="preserve">MIDAZOLAM </t>
  </si>
  <si>
    <t>15 mg/ 3 mL</t>
  </si>
  <si>
    <t xml:space="preserve">Dilute 3mg/kg to 50mL </t>
  </si>
  <si>
    <t>1microgram/kg/min</t>
  </si>
  <si>
    <t>1-2microgram/kg/min</t>
  </si>
  <si>
    <t>MILRINONE</t>
  </si>
  <si>
    <t>10mg/ 10mL</t>
  </si>
  <si>
    <t xml:space="preserve">Dilute 1.5mg/kg to 50mL </t>
  </si>
  <si>
    <t>5% Glucose 0.9% NS</t>
  </si>
  <si>
    <t>0.5microgram/kg/min</t>
  </si>
  <si>
    <r>
      <t xml:space="preserve">&lt;30weeks: 0.75microgram/kg/min </t>
    </r>
    <r>
      <rPr>
        <sz val="9"/>
        <color theme="1"/>
        <rFont val="Arial"/>
        <family val="2"/>
      </rPr>
      <t xml:space="preserve">LOADING DOSE FOR </t>
    </r>
    <r>
      <rPr>
        <b/>
        <sz val="9"/>
        <color theme="1"/>
        <rFont val="Arial"/>
        <family val="2"/>
      </rPr>
      <t>3 HOURS</t>
    </r>
  </si>
  <si>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>30weeks: 0.4-1.25microgram/kg/min LOADING</t>
    </r>
    <r>
      <rPr>
        <sz val="9"/>
        <color theme="1"/>
        <rFont val="Arial"/>
        <family val="2"/>
      </rPr>
      <t xml:space="preserve"> DOSE FOR </t>
    </r>
    <r>
      <rPr>
        <b/>
        <sz val="9"/>
        <color theme="1"/>
        <rFont val="Arial"/>
        <family val="2"/>
      </rPr>
      <t>60 MINS</t>
    </r>
  </si>
  <si>
    <t>10 mg/mL (in most hospitals)</t>
  </si>
  <si>
    <t>Dilute 0.5mg/kg to 50mL</t>
  </si>
  <si>
    <t>5% Glu 10% Glu 0.9% NS     0.45% NS</t>
  </si>
  <si>
    <t>10microgram/kg/hour</t>
  </si>
  <si>
    <t>10-40microgram/kg/hour</t>
  </si>
  <si>
    <t>NORADRENALINE (Norepinephrine)</t>
  </si>
  <si>
    <t>4mg/ 4mL</t>
  </si>
  <si>
    <t xml:space="preserve">Dilute 300 microgram/kg to 50mL </t>
  </si>
  <si>
    <t>5% Glu         0.9% NS</t>
  </si>
  <si>
    <t>microgram/50mL</t>
  </si>
  <si>
    <t>0.05-0.5microgram/kg/min</t>
  </si>
  <si>
    <t xml:space="preserve">To make </t>
  </si>
  <si>
    <t>% Glucose:</t>
  </si>
  <si>
    <t>Increasing glucose concentration</t>
  </si>
  <si>
    <t>Concentration required (%)</t>
  </si>
  <si>
    <t>Take</t>
  </si>
  <si>
    <t>mL of 50% glucose</t>
  </si>
  <si>
    <t>Add</t>
  </si>
  <si>
    <t>mL of 10% glucose</t>
  </si>
  <si>
    <r>
      <rPr>
        <sz val="10"/>
        <color theme="1"/>
        <rFont val="Arial"/>
        <family val="2"/>
      </rPr>
      <t xml:space="preserve">5% Glucose 0.9% NS </t>
    </r>
    <r>
      <rPr>
        <sz val="9"/>
        <color theme="1"/>
        <rFont val="Arial"/>
        <family val="2"/>
      </rPr>
      <t xml:space="preserve">             
</t>
    </r>
    <r>
      <rPr>
        <b/>
        <sz val="9"/>
        <color theme="1"/>
        <rFont val="Arial"/>
        <family val="2"/>
      </rPr>
      <t xml:space="preserve">
INCOMPATIBLE WITH HEPARIN    </t>
    </r>
    <r>
      <rPr>
        <sz val="9"/>
        <color theme="1"/>
        <rFont val="Arial"/>
        <family val="2"/>
      </rPr>
      <t xml:space="preserve">                    </t>
    </r>
  </si>
  <si>
    <r>
      <t>SECOND DILUTION LOW DOSE -</t>
    </r>
    <r>
      <rPr>
        <sz val="10"/>
        <color theme="1"/>
        <rFont val="Arial"/>
        <family val="2"/>
      </rPr>
      <t xml:space="preserve"> dilute 0.6mLs/kg (30 micrograms/kg) to 50 mL</t>
    </r>
  </si>
  <si>
    <r>
      <t xml:space="preserve">SECOND DILUTION HIGH DOSE </t>
    </r>
    <r>
      <rPr>
        <sz val="10"/>
        <color theme="1"/>
        <rFont val="Arial"/>
        <family val="2"/>
      </rPr>
      <t>Dilute 3mL/kg (150 micrograms/ kg) to 50 mL</t>
    </r>
  </si>
  <si>
    <t>Compatible Fluids (CF)</t>
  </si>
  <si>
    <t>mg to 50mL with CF</t>
  </si>
  <si>
    <t>microgram to 50mL CF</t>
  </si>
  <si>
    <r>
      <rPr>
        <b/>
        <sz val="10"/>
        <color theme="1"/>
        <rFont val="Arial"/>
        <family val="2"/>
      </rPr>
      <t>LOW CONCENTRATION</t>
    </r>
    <r>
      <rPr>
        <sz val="10"/>
        <color theme="1"/>
        <rFont val="Arial"/>
        <family val="2"/>
      </rPr>
      <t xml:space="preserve">             10 nanograms/kg/min </t>
    </r>
  </si>
  <si>
    <r>
      <rPr>
        <b/>
        <sz val="10"/>
        <color theme="1"/>
        <rFont val="Arial"/>
        <family val="2"/>
      </rPr>
      <t xml:space="preserve">HIGH CONCENTRATION </t>
    </r>
    <r>
      <rPr>
        <sz val="10"/>
        <color theme="1"/>
        <rFont val="Arial"/>
        <family val="2"/>
      </rPr>
      <t xml:space="preserve">             50 nanogram/kg/min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</si>
</sst>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indexed="10"/>
      </right>
      <top style="medium">
        <color auto="1"/>
      </top>
      <bottom style="medium">
        <color auto="1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1" fillId="2" borderId="3" xfId="1" applyFill="1" applyBorder="1" applyAlignment="1" applyProtection="1">
      <alignment horizontal="left"/>
      <protection locked="0"/>
    </xf>
    <xf numFmtId="0" fontId="1" fillId="3" borderId="0" xfId="1" applyFill="1"/>
    <xf numFmtId="0" fontId="0" fillId="3" borderId="0" xfId="0" applyFill="1"/>
    <xf numFmtId="0" fontId="1" fillId="3" borderId="1" xfId="1" applyFill="1" applyBorder="1"/>
    <xf numFmtId="0" fontId="2" fillId="3" borderId="2" xfId="1" applyFont="1" applyFill="1" applyBorder="1" applyAlignment="1">
      <alignment horizontal="right" wrapText="1"/>
    </xf>
    <xf numFmtId="0" fontId="2" fillId="3" borderId="4" xfId="1" applyFont="1" applyFill="1" applyBorder="1" applyAlignment="1">
      <alignment wrapText="1"/>
    </xf>
    <xf numFmtId="0" fontId="2" fillId="3" borderId="5" xfId="1" applyFont="1" applyFill="1" applyBorder="1" applyAlignment="1">
      <alignment wrapText="1"/>
    </xf>
    <xf numFmtId="0" fontId="2" fillId="3" borderId="6" xfId="1" applyFont="1" applyFill="1" applyBorder="1" applyAlignment="1">
      <alignment wrapText="1"/>
    </xf>
    <xf numFmtId="0" fontId="2" fillId="3" borderId="5" xfId="1" applyFont="1" applyFill="1" applyBorder="1" applyAlignment="1">
      <alignment horizontal="center" wrapText="1"/>
    </xf>
    <xf numFmtId="0" fontId="1" fillId="3" borderId="0" xfId="1" applyFill="1" applyAlignment="1">
      <alignment horizontal="center" wrapText="1"/>
    </xf>
    <xf numFmtId="0" fontId="1" fillId="3" borderId="0" xfId="1" applyFill="1" applyAlignment="1">
      <alignment wrapText="1"/>
    </xf>
    <xf numFmtId="0" fontId="1" fillId="3" borderId="1" xfId="1" applyFill="1" applyBorder="1" applyAlignment="1">
      <alignment horizontal="left" wrapText="1"/>
    </xf>
    <xf numFmtId="0" fontId="1" fillId="3" borderId="1" xfId="1" applyFill="1" applyBorder="1" applyAlignment="1">
      <alignment wrapText="1"/>
    </xf>
    <xf numFmtId="0" fontId="1" fillId="3" borderId="1" xfId="1" applyFill="1" applyBorder="1" applyAlignment="1">
      <alignment horizontal="right" wrapText="1"/>
    </xf>
    <xf numFmtId="0" fontId="1" fillId="3" borderId="1" xfId="1" applyFill="1" applyBorder="1" applyAlignment="1">
      <alignment horizontal="right"/>
    </xf>
    <xf numFmtId="14" fontId="1" fillId="3" borderId="1" xfId="1" applyNumberFormat="1" applyFill="1" applyBorder="1" applyAlignment="1">
      <alignment wrapText="1"/>
    </xf>
    <xf numFmtId="0" fontId="2" fillId="3" borderId="0" xfId="1" applyFont="1" applyFill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1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0" fontId="5" fillId="3" borderId="19" xfId="0" applyFont="1" applyFill="1" applyBorder="1" applyAlignment="1">
      <alignment horizontal="right"/>
    </xf>
    <xf numFmtId="0" fontId="4" fillId="3" borderId="37" xfId="0" applyFont="1" applyFill="1" applyBorder="1"/>
    <xf numFmtId="0" fontId="4" fillId="3" borderId="39" xfId="0" applyFont="1" applyFill="1" applyBorder="1"/>
    <xf numFmtId="0" fontId="4" fillId="3" borderId="41" xfId="0" applyFont="1" applyFill="1" applyBorder="1"/>
    <xf numFmtId="0" fontId="4" fillId="3" borderId="45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3" borderId="47" xfId="0" applyFont="1" applyFill="1" applyBorder="1" applyAlignment="1">
      <alignment wrapText="1"/>
    </xf>
    <xf numFmtId="0" fontId="4" fillId="3" borderId="17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54" xfId="0" applyFont="1" applyFill="1" applyBorder="1" applyAlignment="1">
      <alignment wrapText="1"/>
    </xf>
    <xf numFmtId="0" fontId="4" fillId="3" borderId="26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55" xfId="0" applyFont="1" applyFill="1" applyBorder="1" applyAlignment="1">
      <alignment wrapText="1"/>
    </xf>
    <xf numFmtId="0" fontId="4" fillId="3" borderId="30" xfId="0" applyFont="1" applyFill="1" applyBorder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0" fillId="3" borderId="50" xfId="0" applyFill="1" applyBorder="1"/>
    <xf numFmtId="0" fontId="0" fillId="3" borderId="51" xfId="0" applyFill="1" applyBorder="1"/>
    <xf numFmtId="0" fontId="4" fillId="3" borderId="51" xfId="0" applyFont="1" applyFill="1" applyBorder="1"/>
    <xf numFmtId="0" fontId="4" fillId="3" borderId="56" xfId="0" applyFont="1" applyFill="1" applyBorder="1" applyAlignment="1">
      <alignment horizontal="right"/>
    </xf>
    <xf numFmtId="0" fontId="4" fillId="3" borderId="57" xfId="0" applyFont="1" applyFill="1" applyBorder="1"/>
    <xf numFmtId="0" fontId="4" fillId="3" borderId="58" xfId="0" applyFont="1" applyFill="1" applyBorder="1"/>
    <xf numFmtId="0" fontId="0" fillId="3" borderId="0" xfId="0" applyFill="1" applyAlignment="1">
      <alignment wrapText="1"/>
    </xf>
    <xf numFmtId="0" fontId="5" fillId="3" borderId="46" xfId="0" applyFont="1" applyFill="1" applyBorder="1"/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right" wrapText="1"/>
    </xf>
    <xf numFmtId="0" fontId="4" fillId="3" borderId="44" xfId="0" applyFont="1" applyFill="1" applyBorder="1" applyAlignment="1">
      <alignment horizontal="right" wrapText="1"/>
    </xf>
    <xf numFmtId="164" fontId="4" fillId="3" borderId="0" xfId="0" applyNumberFormat="1" applyFont="1" applyFill="1" applyAlignment="1">
      <alignment wrapText="1"/>
    </xf>
    <xf numFmtId="0" fontId="0" fillId="3" borderId="1" xfId="0" applyFill="1" applyBorder="1"/>
    <xf numFmtId="0" fontId="4" fillId="3" borderId="60" xfId="0" applyFont="1" applyFill="1" applyBorder="1" applyAlignment="1">
      <alignment horizontal="right" wrapText="1"/>
    </xf>
    <xf numFmtId="164" fontId="4" fillId="3" borderId="61" xfId="0" applyNumberFormat="1" applyFont="1" applyFill="1" applyBorder="1" applyAlignment="1">
      <alignment wrapText="1"/>
    </xf>
    <xf numFmtId="0" fontId="4" fillId="3" borderId="62" xfId="0" applyFont="1" applyFill="1" applyBorder="1" applyAlignment="1">
      <alignment wrapText="1"/>
    </xf>
    <xf numFmtId="0" fontId="4" fillId="2" borderId="38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4" fillId="2" borderId="59" xfId="0" applyFont="1" applyFill="1" applyBorder="1" applyAlignment="1" applyProtection="1">
      <alignment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51" xfId="0" applyFont="1" applyFill="1" applyBorder="1" applyAlignment="1">
      <alignment vertical="center" wrapText="1"/>
    </xf>
    <xf numFmtId="0" fontId="4" fillId="3" borderId="5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55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1" fillId="3" borderId="11" xfId="1" applyFill="1" applyBorder="1" applyAlignment="1">
      <alignment vertical="center" wrapText="1"/>
    </xf>
    <xf numFmtId="164" fontId="1" fillId="3" borderId="12" xfId="1" applyNumberFormat="1" applyFill="1" applyBorder="1" applyAlignment="1">
      <alignment vertical="center" wrapText="1"/>
    </xf>
    <xf numFmtId="0" fontId="1" fillId="3" borderId="13" xfId="1" applyFill="1" applyBorder="1" applyAlignment="1">
      <alignment vertical="center" wrapText="1"/>
    </xf>
    <xf numFmtId="0" fontId="1" fillId="3" borderId="14" xfId="1" applyFill="1" applyBorder="1" applyAlignment="1">
      <alignment horizontal="center" vertical="center" wrapText="1"/>
    </xf>
    <xf numFmtId="2" fontId="1" fillId="3" borderId="12" xfId="1" applyNumberFormat="1" applyFill="1" applyBorder="1" applyAlignment="1">
      <alignment vertical="center" wrapText="1"/>
    </xf>
    <xf numFmtId="0" fontId="1" fillId="3" borderId="15" xfId="1" applyFill="1" applyBorder="1" applyAlignment="1">
      <alignment vertical="center" wrapText="1"/>
    </xf>
    <xf numFmtId="0" fontId="1" fillId="3" borderId="19" xfId="1" applyFill="1" applyBorder="1" applyAlignment="1">
      <alignment vertical="center" wrapText="1"/>
    </xf>
    <xf numFmtId="164" fontId="1" fillId="3" borderId="20" xfId="1" applyNumberFormat="1" applyFill="1" applyBorder="1" applyAlignment="1">
      <alignment vertical="center" wrapText="1"/>
    </xf>
    <xf numFmtId="0" fontId="1" fillId="3" borderId="21" xfId="1" applyFill="1" applyBorder="1" applyAlignment="1">
      <alignment vertical="center" wrapText="1"/>
    </xf>
    <xf numFmtId="0" fontId="1" fillId="3" borderId="22" xfId="1" applyFill="1" applyBorder="1" applyAlignment="1">
      <alignment horizontal="center" vertical="center" wrapText="1"/>
    </xf>
    <xf numFmtId="2" fontId="1" fillId="3" borderId="20" xfId="1" applyNumberFormat="1" applyFill="1" applyBorder="1" applyAlignment="1">
      <alignment vertical="center" wrapText="1"/>
    </xf>
    <xf numFmtId="0" fontId="1" fillId="3" borderId="23" xfId="1" applyFill="1" applyBorder="1" applyAlignment="1">
      <alignment vertical="center" wrapText="1"/>
    </xf>
    <xf numFmtId="164" fontId="1" fillId="3" borderId="33" xfId="1" applyNumberFormat="1" applyFill="1" applyBorder="1" applyAlignment="1">
      <alignment vertical="center" wrapText="1"/>
    </xf>
    <xf numFmtId="0" fontId="1" fillId="3" borderId="35" xfId="1" applyFill="1" applyBorder="1" applyAlignment="1">
      <alignment horizontal="center" vertical="center" wrapText="1"/>
    </xf>
    <xf numFmtId="0" fontId="1" fillId="3" borderId="36" xfId="1" applyFill="1" applyBorder="1" applyAlignment="1">
      <alignment vertical="center" wrapText="1"/>
    </xf>
    <xf numFmtId="0" fontId="4" fillId="3" borderId="50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 wrapText="1"/>
    </xf>
    <xf numFmtId="0" fontId="1" fillId="3" borderId="18" xfId="1" applyFill="1" applyBorder="1" applyAlignment="1">
      <alignment vertical="center" wrapText="1"/>
    </xf>
    <xf numFmtId="0" fontId="2" fillId="3" borderId="16" xfId="1" applyFont="1" applyFill="1" applyBorder="1" applyAlignment="1">
      <alignment vertical="center" wrapText="1"/>
    </xf>
    <xf numFmtId="0" fontId="2" fillId="3" borderId="29" xfId="1" applyFont="1" applyFill="1" applyBorder="1" applyAlignment="1">
      <alignment vertical="center" wrapText="1"/>
    </xf>
    <xf numFmtId="0" fontId="1" fillId="3" borderId="31" xfId="1" applyFill="1" applyBorder="1" applyAlignment="1">
      <alignment vertical="center" wrapText="1"/>
    </xf>
    <xf numFmtId="0" fontId="2" fillId="3" borderId="19" xfId="1" applyFont="1" applyFill="1" applyBorder="1" applyAlignment="1">
      <alignment vertical="center" wrapText="1"/>
    </xf>
    <xf numFmtId="0" fontId="0" fillId="3" borderId="0" xfId="0" applyFill="1" applyAlignment="1">
      <alignment horizontal="left"/>
    </xf>
    <xf numFmtId="0" fontId="5" fillId="3" borderId="4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164" fontId="4" fillId="3" borderId="22" xfId="0" applyNumberFormat="1" applyFont="1" applyFill="1" applyBorder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164" fontId="4" fillId="3" borderId="5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4" fillId="3" borderId="35" xfId="0" applyNumberFormat="1" applyFont="1" applyFill="1" applyBorder="1" applyAlignment="1">
      <alignment vertical="center" wrapText="1"/>
    </xf>
    <xf numFmtId="0" fontId="7" fillId="3" borderId="79" xfId="0" applyFont="1" applyFill="1" applyBorder="1" applyAlignment="1">
      <alignment vertical="center" wrapText="1"/>
    </xf>
    <xf numFmtId="0" fontId="7" fillId="3" borderId="80" xfId="0" applyFont="1" applyFill="1" applyBorder="1" applyAlignment="1">
      <alignment vertical="center" wrapText="1"/>
    </xf>
    <xf numFmtId="0" fontId="0" fillId="3" borderId="7" xfId="0" applyFill="1" applyBorder="1" applyAlignment="1">
      <alignment horizontal="left" vertical="center"/>
    </xf>
    <xf numFmtId="0" fontId="4" fillId="3" borderId="84" xfId="0" applyFont="1" applyFill="1" applyBorder="1" applyAlignment="1">
      <alignment vertical="center" wrapText="1"/>
    </xf>
    <xf numFmtId="164" fontId="1" fillId="3" borderId="63" xfId="1" applyNumberFormat="1" applyFill="1" applyBorder="1" applyAlignment="1">
      <alignment vertical="center" wrapText="1"/>
    </xf>
    <xf numFmtId="2" fontId="1" fillId="3" borderId="63" xfId="1" applyNumberFormat="1" applyFill="1" applyBorder="1" applyAlignment="1">
      <alignment vertical="center" wrapText="1"/>
    </xf>
    <xf numFmtId="0" fontId="3" fillId="3" borderId="18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vertical="center" wrapText="1"/>
    </xf>
    <xf numFmtId="0" fontId="1" fillId="0" borderId="19" xfId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1" fillId="3" borderId="32" xfId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1" fillId="3" borderId="10" xfId="1" applyFill="1" applyBorder="1" applyAlignment="1">
      <alignment vertical="center" wrapText="1"/>
    </xf>
    <xf numFmtId="0" fontId="1" fillId="3" borderId="64" xfId="1" applyFill="1" applyBorder="1" applyAlignment="1">
      <alignment vertical="center" wrapText="1"/>
    </xf>
    <xf numFmtId="0" fontId="1" fillId="3" borderId="52" xfId="1" applyFill="1" applyBorder="1" applyAlignment="1">
      <alignment vertical="center" wrapText="1"/>
    </xf>
    <xf numFmtId="0" fontId="1" fillId="3" borderId="26" xfId="1" applyFill="1" applyBorder="1" applyAlignment="1">
      <alignment vertical="center" wrapText="1"/>
    </xf>
    <xf numFmtId="164" fontId="1" fillId="3" borderId="27" xfId="1" applyNumberFormat="1" applyFill="1" applyBorder="1" applyAlignment="1">
      <alignment vertical="center" wrapText="1"/>
    </xf>
    <xf numFmtId="0" fontId="1" fillId="3" borderId="28" xfId="1" applyFill="1" applyBorder="1" applyAlignment="1">
      <alignment vertical="center" wrapText="1"/>
    </xf>
    <xf numFmtId="0" fontId="1" fillId="3" borderId="1" xfId="1" applyFill="1" applyBorder="1" applyAlignment="1">
      <alignment horizontal="center" vertical="center" wrapText="1"/>
    </xf>
    <xf numFmtId="2" fontId="1" fillId="3" borderId="27" xfId="1" applyNumberFormat="1" applyFill="1" applyBorder="1" applyAlignment="1">
      <alignment vertical="center" wrapText="1"/>
    </xf>
    <xf numFmtId="0" fontId="1" fillId="3" borderId="55" xfId="1" applyFill="1" applyBorder="1" applyAlignment="1">
      <alignment vertical="center" wrapText="1"/>
    </xf>
    <xf numFmtId="0" fontId="1" fillId="3" borderId="34" xfId="1" applyFill="1" applyBorder="1" applyAlignment="1">
      <alignment vertical="center" wrapText="1"/>
    </xf>
    <xf numFmtId="0" fontId="5" fillId="3" borderId="0" xfId="0" applyFont="1" applyFill="1" applyAlignment="1">
      <alignment horizontal="right"/>
    </xf>
    <xf numFmtId="0" fontId="5" fillId="3" borderId="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4" fillId="3" borderId="7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wrapText="1"/>
    </xf>
    <xf numFmtId="0" fontId="4" fillId="3" borderId="83" xfId="0" applyFont="1" applyFill="1" applyBorder="1" applyAlignment="1">
      <alignment vertical="center" wrapText="1"/>
    </xf>
    <xf numFmtId="0" fontId="1" fillId="0" borderId="18" xfId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164" fontId="1" fillId="0" borderId="20" xfId="1" applyNumberFormat="1" applyBorder="1" applyAlignment="1">
      <alignment vertical="center" wrapText="1"/>
    </xf>
    <xf numFmtId="0" fontId="1" fillId="0" borderId="22" xfId="1" applyBorder="1" applyAlignment="1">
      <alignment horizontal="center" vertical="center" wrapText="1"/>
    </xf>
    <xf numFmtId="2" fontId="1" fillId="0" borderId="20" xfId="1" applyNumberFormat="1" applyBorder="1" applyAlignment="1">
      <alignment vertical="center" wrapText="1"/>
    </xf>
    <xf numFmtId="0" fontId="1" fillId="0" borderId="23" xfId="1" applyBorder="1" applyAlignment="1">
      <alignment vertical="center" wrapText="1"/>
    </xf>
    <xf numFmtId="0" fontId="1" fillId="0" borderId="17" xfId="1" applyBorder="1" applyAlignment="1">
      <alignment vertical="center" wrapText="1"/>
    </xf>
    <xf numFmtId="0" fontId="1" fillId="3" borderId="51" xfId="1" applyFont="1" applyFill="1" applyBorder="1" applyAlignment="1">
      <alignment horizontal="center" vertical="center" wrapText="1"/>
    </xf>
    <xf numFmtId="0" fontId="1" fillId="0" borderId="51" xfId="1" applyFont="1" applyBorder="1" applyAlignment="1">
      <alignment horizontal="center" vertical="center" wrapText="1"/>
    </xf>
    <xf numFmtId="0" fontId="2" fillId="3" borderId="48" xfId="1" applyFont="1" applyFill="1" applyBorder="1" applyAlignment="1">
      <alignment horizontal="left" vertical="center" wrapText="1"/>
    </xf>
    <xf numFmtId="0" fontId="2" fillId="3" borderId="53" xfId="1" applyFont="1" applyFill="1" applyBorder="1" applyAlignment="1">
      <alignment horizontal="left" vertical="center" wrapText="1"/>
    </xf>
    <xf numFmtId="0" fontId="1" fillId="3" borderId="24" xfId="1" applyFill="1" applyBorder="1" applyAlignment="1">
      <alignment horizontal="center" vertical="center" wrapText="1"/>
    </xf>
    <xf numFmtId="0" fontId="1" fillId="3" borderId="25" xfId="1" applyFill="1" applyBorder="1" applyAlignment="1">
      <alignment horizontal="center" vertical="center" wrapText="1"/>
    </xf>
    <xf numFmtId="0" fontId="1" fillId="3" borderId="65" xfId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8" xfId="1" applyFont="1" applyFill="1" applyBorder="1" applyAlignment="1">
      <alignment horizontal="center" wrapText="1"/>
    </xf>
    <xf numFmtId="0" fontId="2" fillId="3" borderId="9" xfId="1" applyFont="1" applyFill="1" applyBorder="1" applyAlignment="1">
      <alignment horizontal="center" wrapText="1"/>
    </xf>
    <xf numFmtId="0" fontId="1" fillId="3" borderId="67" xfId="1" applyFill="1" applyBorder="1" applyAlignment="1">
      <alignment horizontal="center" vertical="center" wrapText="1"/>
    </xf>
    <xf numFmtId="0" fontId="1" fillId="3" borderId="66" xfId="1" applyFill="1" applyBorder="1" applyAlignment="1">
      <alignment horizontal="center" vertical="center" wrapText="1"/>
    </xf>
    <xf numFmtId="0" fontId="1" fillId="3" borderId="85" xfId="1" applyFill="1" applyBorder="1" applyAlignment="1">
      <alignment horizontal="center" vertical="center" wrapText="1"/>
    </xf>
    <xf numFmtId="0" fontId="1" fillId="3" borderId="68" xfId="1" applyFill="1" applyBorder="1" applyAlignment="1">
      <alignment horizontal="left" vertical="center" wrapText="1"/>
    </xf>
    <xf numFmtId="0" fontId="1" fillId="3" borderId="69" xfId="1" applyFill="1" applyBorder="1" applyAlignment="1">
      <alignment horizontal="left" vertical="center" wrapText="1"/>
    </xf>
    <xf numFmtId="0" fontId="2" fillId="3" borderId="70" xfId="1" applyFont="1" applyFill="1" applyBorder="1" applyAlignment="1">
      <alignment horizontal="left" vertical="center" wrapText="1"/>
    </xf>
    <xf numFmtId="0" fontId="2" fillId="3" borderId="71" xfId="1" applyFont="1" applyFill="1" applyBorder="1" applyAlignment="1">
      <alignment horizontal="left" vertical="center" wrapText="1"/>
    </xf>
    <xf numFmtId="0" fontId="2" fillId="3" borderId="72" xfId="1" applyFont="1" applyFill="1" applyBorder="1" applyAlignment="1">
      <alignment horizontal="left" vertical="center" wrapText="1"/>
    </xf>
    <xf numFmtId="0" fontId="1" fillId="3" borderId="71" xfId="1" applyFill="1" applyBorder="1" applyAlignment="1">
      <alignment horizontal="left" vertical="center" wrapText="1"/>
    </xf>
    <xf numFmtId="0" fontId="1" fillId="3" borderId="76" xfId="1" applyFill="1" applyBorder="1" applyAlignment="1">
      <alignment horizontal="left" vertical="center" wrapText="1"/>
    </xf>
    <xf numFmtId="0" fontId="1" fillId="3" borderId="77" xfId="1" applyFill="1" applyBorder="1" applyAlignment="1">
      <alignment horizontal="left" vertical="center" wrapText="1"/>
    </xf>
    <xf numFmtId="0" fontId="1" fillId="3" borderId="86" xfId="1" applyFill="1" applyBorder="1" applyAlignment="1">
      <alignment horizontal="left" vertical="center" wrapText="1"/>
    </xf>
    <xf numFmtId="0" fontId="4" fillId="3" borderId="74" xfId="0" applyFont="1" applyFill="1" applyBorder="1" applyAlignment="1">
      <alignment horizontal="left" vertical="center" wrapText="1"/>
    </xf>
    <xf numFmtId="0" fontId="4" fillId="3" borderId="75" xfId="0" applyFont="1" applyFill="1" applyBorder="1" applyAlignment="1">
      <alignment horizontal="left" vertical="center" wrapText="1"/>
    </xf>
    <xf numFmtId="0" fontId="0" fillId="3" borderId="45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4" fillId="3" borderId="70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4" fillId="3" borderId="81" xfId="0" applyFont="1" applyFill="1" applyBorder="1" applyAlignment="1">
      <alignment vertical="center" wrapText="1"/>
    </xf>
    <xf numFmtId="0" fontId="4" fillId="3" borderId="82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1</xdr:row>
      <xdr:rowOff>28575</xdr:rowOff>
    </xdr:from>
    <xdr:to>
      <xdr:col>6</xdr:col>
      <xdr:colOff>704850</xdr:colOff>
      <xdr:row>6</xdr:row>
      <xdr:rowOff>60095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9C02D7-449B-41F7-A0B8-10B18A7B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219075"/>
          <a:ext cx="2286000" cy="1022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704850</xdr:colOff>
      <xdr:row>1</xdr:row>
      <xdr:rowOff>85725</xdr:rowOff>
    </xdr:from>
    <xdr:to>
      <xdr:col>10</xdr:col>
      <xdr:colOff>1419225</xdr:colOff>
      <xdr:row>6</xdr:row>
      <xdr:rowOff>18285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F3B9A5-8ACC-40F1-8F55-B216EF66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76225"/>
          <a:ext cx="2085975" cy="932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view="pageLayout" zoomScaleNormal="100" workbookViewId="0">
      <selection activeCell="N15" sqref="N15"/>
    </sheetView>
  </sheetViews>
  <sheetFormatPr defaultColWidth="9.140625" defaultRowHeight="15" x14ac:dyDescent="0.25"/>
  <cols>
    <col min="1" max="1" width="2.42578125" style="3" customWidth="1"/>
    <col min="2" max="2" width="17.85546875" style="3" customWidth="1"/>
    <col min="3" max="3" width="17.42578125" style="3" customWidth="1"/>
    <col min="4" max="4" width="30.140625" style="3" customWidth="1"/>
    <col min="5" max="5" width="28.140625" style="3" customWidth="1"/>
    <col min="6" max="6" width="6.85546875" style="3" customWidth="1"/>
    <col min="7" max="7" width="11.28515625" style="3" customWidth="1"/>
    <col min="8" max="8" width="12.42578125" style="3" customWidth="1"/>
    <col min="9" max="10" width="10.140625" style="3"/>
    <col min="11" max="11" width="3.28515625" style="3" customWidth="1"/>
    <col min="12" max="16384" width="9.140625" style="3"/>
  </cols>
  <sheetData>
    <row r="1" spans="1:12" x14ac:dyDescent="0.25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Bot="1" x14ac:dyDescent="0.3">
      <c r="A3" s="2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Bot="1" x14ac:dyDescent="0.3">
      <c r="A4" s="2"/>
      <c r="B4" s="2"/>
      <c r="C4" s="17" t="s">
        <v>3</v>
      </c>
      <c r="D4" s="1"/>
      <c r="E4" s="2"/>
      <c r="F4" s="2"/>
      <c r="G4" s="2"/>
      <c r="H4" s="2"/>
      <c r="I4" s="2"/>
      <c r="J4" s="2"/>
      <c r="K4" s="2"/>
      <c r="L4" s="2"/>
    </row>
    <row r="5" spans="1:12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thickBot="1" x14ac:dyDescent="0.3">
      <c r="A6" s="2"/>
      <c r="B6" s="2"/>
      <c r="C6" s="5" t="s">
        <v>4</v>
      </c>
      <c r="D6" s="1"/>
      <c r="E6" s="2"/>
      <c r="F6" s="2"/>
      <c r="G6" s="2"/>
      <c r="H6" s="2"/>
      <c r="I6" s="2"/>
      <c r="J6" s="2"/>
      <c r="K6" s="2"/>
      <c r="L6" s="2"/>
    </row>
    <row r="7" spans="1:12" ht="7.5" customHeight="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" customHeight="1" thickTop="1" thickBot="1" x14ac:dyDescent="0.3">
      <c r="A8" s="2"/>
      <c r="B8" s="6" t="s">
        <v>5</v>
      </c>
      <c r="C8" s="8" t="s">
        <v>6</v>
      </c>
      <c r="D8" s="8" t="s">
        <v>7</v>
      </c>
      <c r="E8" s="7" t="s">
        <v>8</v>
      </c>
      <c r="F8" s="155" t="s">
        <v>9</v>
      </c>
      <c r="G8" s="156"/>
      <c r="H8" s="9" t="s">
        <v>10</v>
      </c>
      <c r="I8" s="155" t="s">
        <v>11</v>
      </c>
      <c r="J8" s="157"/>
      <c r="K8" s="10"/>
      <c r="L8" s="11"/>
    </row>
    <row r="9" spans="1:12" ht="39" customHeight="1" thickTop="1" x14ac:dyDescent="0.25">
      <c r="A9" s="2"/>
      <c r="B9" s="165" t="s">
        <v>12</v>
      </c>
      <c r="C9" s="118" t="s">
        <v>13</v>
      </c>
      <c r="D9" s="111" t="s">
        <v>14</v>
      </c>
      <c r="E9" s="68" t="s">
        <v>15</v>
      </c>
      <c r="F9" s="69" t="str">
        <f>IF(D6="","",PRODUCT(D6,100))</f>
        <v/>
      </c>
      <c r="G9" s="70" t="s">
        <v>16</v>
      </c>
      <c r="H9" s="71" t="s">
        <v>17</v>
      </c>
      <c r="I9" s="72" t="str">
        <f>IF(D6="","",PRODUCT(D6,0.1))</f>
        <v/>
      </c>
      <c r="J9" s="73" t="s">
        <v>18</v>
      </c>
      <c r="K9" s="11"/>
      <c r="L9" s="11"/>
    </row>
    <row r="10" spans="1:12" ht="38.25" x14ac:dyDescent="0.25">
      <c r="A10" s="2"/>
      <c r="B10" s="166"/>
      <c r="C10" s="89" t="s">
        <v>19</v>
      </c>
      <c r="D10" s="89" t="s">
        <v>20</v>
      </c>
      <c r="E10" s="74" t="s">
        <v>15</v>
      </c>
      <c r="F10" s="75" t="str">
        <f>IF(D6="","",PRODUCT(D6,100))</f>
        <v/>
      </c>
      <c r="G10" s="76" t="s">
        <v>16</v>
      </c>
      <c r="H10" s="77" t="s">
        <v>17</v>
      </c>
      <c r="I10" s="78" t="str">
        <f>IF(D6="","",PRODUCT(D6,0.1))</f>
        <v/>
      </c>
      <c r="J10" s="79" t="s">
        <v>18</v>
      </c>
      <c r="K10" s="11"/>
      <c r="L10" s="11"/>
    </row>
    <row r="11" spans="1:12" ht="24.75" customHeight="1" x14ac:dyDescent="0.25">
      <c r="A11" s="2"/>
      <c r="B11" s="163" t="s">
        <v>21</v>
      </c>
      <c r="C11" s="89" t="s">
        <v>22</v>
      </c>
      <c r="D11" s="110" t="s">
        <v>23</v>
      </c>
      <c r="E11" s="167" t="s">
        <v>24</v>
      </c>
      <c r="F11" s="75" t="str">
        <f>IF(D6="","",PRODUCT(D6,4))</f>
        <v/>
      </c>
      <c r="G11" s="76" t="s">
        <v>16</v>
      </c>
      <c r="H11" s="77" t="s">
        <v>25</v>
      </c>
      <c r="I11" s="78" t="str">
        <f>IF(D6="","",PRODUCT(D6,0.4))</f>
        <v/>
      </c>
      <c r="J11" s="79" t="s">
        <v>18</v>
      </c>
      <c r="K11" s="11"/>
      <c r="L11" s="11"/>
    </row>
    <row r="12" spans="1:12" ht="38.25" x14ac:dyDescent="0.25">
      <c r="A12" s="2"/>
      <c r="B12" s="164"/>
      <c r="C12" s="89" t="s">
        <v>26</v>
      </c>
      <c r="D12" s="89" t="s">
        <v>27</v>
      </c>
      <c r="E12" s="168"/>
      <c r="F12" s="75" t="str">
        <f>IF(D6="","",PRODUCT(D6,4))</f>
        <v/>
      </c>
      <c r="G12" s="76" t="s">
        <v>16</v>
      </c>
      <c r="H12" s="77" t="s">
        <v>28</v>
      </c>
      <c r="I12" s="78" t="str">
        <f>IF(D6="","",PRODUCT(D6,0.4))</f>
        <v/>
      </c>
      <c r="J12" s="79" t="s">
        <v>18</v>
      </c>
      <c r="K12" s="11"/>
      <c r="L12" s="11"/>
    </row>
    <row r="13" spans="1:12" ht="38.25" x14ac:dyDescent="0.25">
      <c r="A13" s="2"/>
      <c r="B13" s="90" t="s">
        <v>29</v>
      </c>
      <c r="C13" s="89" t="s">
        <v>30</v>
      </c>
      <c r="D13" s="89" t="s">
        <v>31</v>
      </c>
      <c r="E13" s="74" t="s">
        <v>32</v>
      </c>
      <c r="F13" s="75" t="str">
        <f>IF(D6="","",PRODUCT(D6,20))</f>
        <v/>
      </c>
      <c r="G13" s="76" t="s">
        <v>16</v>
      </c>
      <c r="H13" s="77" t="s">
        <v>33</v>
      </c>
      <c r="I13" s="78" t="str">
        <f>IF(D6="","",PRODUCT(D6,0.2))</f>
        <v/>
      </c>
      <c r="J13" s="79" t="s">
        <v>18</v>
      </c>
      <c r="K13" s="11"/>
      <c r="L13" s="11"/>
    </row>
    <row r="14" spans="1:12" ht="20.25" customHeight="1" x14ac:dyDescent="0.25">
      <c r="A14" s="2"/>
      <c r="B14" s="163" t="s">
        <v>34</v>
      </c>
      <c r="C14" s="89" t="s">
        <v>35</v>
      </c>
      <c r="D14" s="110" t="s">
        <v>36</v>
      </c>
      <c r="E14" s="167" t="s">
        <v>37</v>
      </c>
      <c r="F14" s="108" t="str">
        <f>IF(D6="","",PRODUCT(D6,2))</f>
        <v/>
      </c>
      <c r="G14" s="119" t="s">
        <v>38</v>
      </c>
      <c r="H14" s="148" t="s">
        <v>25</v>
      </c>
      <c r="I14" s="109" t="str">
        <f>IF(D6="","",PRODUCT(D6,0.4))</f>
        <v/>
      </c>
      <c r="J14" s="120" t="s">
        <v>18</v>
      </c>
      <c r="K14" s="11"/>
      <c r="L14" s="11"/>
    </row>
    <row r="15" spans="1:12" ht="26.25" thickBot="1" x14ac:dyDescent="0.3">
      <c r="A15" s="2"/>
      <c r="B15" s="164"/>
      <c r="C15" s="89" t="s">
        <v>39</v>
      </c>
      <c r="D15" s="141" t="s">
        <v>40</v>
      </c>
      <c r="E15" s="169"/>
      <c r="F15" s="108" t="str">
        <f>IF(D6="","",PRODUCT(D6,2))</f>
        <v/>
      </c>
      <c r="G15" s="119" t="s">
        <v>38</v>
      </c>
      <c r="H15" s="149" t="s">
        <v>25</v>
      </c>
      <c r="I15" s="109" t="str">
        <f>IF(D6="","",PRODUCT(D6,0.4))</f>
        <v/>
      </c>
      <c r="J15" s="120" t="s">
        <v>18</v>
      </c>
      <c r="K15" s="11"/>
      <c r="L15" s="11"/>
    </row>
    <row r="16" spans="1:12" ht="24.75" customHeight="1" thickBot="1" x14ac:dyDescent="0.3">
      <c r="A16" s="2"/>
      <c r="B16" s="150" t="s">
        <v>41</v>
      </c>
      <c r="C16" s="161" t="s">
        <v>42</v>
      </c>
      <c r="D16" s="93" t="s">
        <v>43</v>
      </c>
      <c r="E16" s="152" t="s">
        <v>44</v>
      </c>
      <c r="F16" s="153"/>
      <c r="G16" s="153"/>
      <c r="H16" s="153"/>
      <c r="I16" s="153"/>
      <c r="J16" s="154"/>
      <c r="K16" s="10"/>
      <c r="L16" s="11"/>
    </row>
    <row r="17" spans="1:12" ht="24.75" customHeight="1" x14ac:dyDescent="0.25">
      <c r="A17" s="2"/>
      <c r="B17" s="151"/>
      <c r="C17" s="162"/>
      <c r="D17" s="93" t="s">
        <v>45</v>
      </c>
      <c r="E17" s="158" t="s">
        <v>46</v>
      </c>
      <c r="F17" s="159"/>
      <c r="G17" s="159"/>
      <c r="H17" s="159"/>
      <c r="I17" s="159"/>
      <c r="J17" s="160"/>
      <c r="K17" s="10"/>
      <c r="L17" s="11"/>
    </row>
    <row r="18" spans="1:12" ht="38.25" x14ac:dyDescent="0.25">
      <c r="A18" s="11"/>
      <c r="B18" s="90" t="s">
        <v>47</v>
      </c>
      <c r="C18" s="89" t="s">
        <v>48</v>
      </c>
      <c r="D18" s="89" t="s">
        <v>49</v>
      </c>
      <c r="E18" s="121" t="s">
        <v>50</v>
      </c>
      <c r="F18" s="122" t="str">
        <f>IF(D6="","",PRODUCT(D6,1))</f>
        <v/>
      </c>
      <c r="G18" s="123" t="s">
        <v>51</v>
      </c>
      <c r="H18" s="124" t="s">
        <v>52</v>
      </c>
      <c r="I18" s="125" t="str">
        <f>IF(D6="","",PRODUCT(D6,2))</f>
        <v/>
      </c>
      <c r="J18" s="126" t="s">
        <v>18</v>
      </c>
      <c r="K18" s="11"/>
      <c r="L18" s="11"/>
    </row>
    <row r="19" spans="1:12" ht="25.5" x14ac:dyDescent="0.25">
      <c r="A19" s="2"/>
      <c r="B19" s="90" t="s">
        <v>53</v>
      </c>
      <c r="C19" s="89" t="s">
        <v>54</v>
      </c>
      <c r="D19" s="89" t="s">
        <v>55</v>
      </c>
      <c r="E19" s="74" t="s">
        <v>56</v>
      </c>
      <c r="F19" s="75" t="str">
        <f>IF(D6="","",PRODUCT(D6,100))</f>
        <v/>
      </c>
      <c r="G19" s="119" t="s">
        <v>16</v>
      </c>
      <c r="H19" s="77" t="s">
        <v>17</v>
      </c>
      <c r="I19" s="78" t="str">
        <f>IF(D6="","",PRODUCT(D6,0.1))</f>
        <v/>
      </c>
      <c r="J19" s="79" t="s">
        <v>18</v>
      </c>
      <c r="K19" s="11"/>
      <c r="L19" s="11"/>
    </row>
    <row r="20" spans="1:12" ht="43.5" customHeight="1" x14ac:dyDescent="0.25">
      <c r="A20" s="2"/>
      <c r="B20" s="142" t="s">
        <v>57</v>
      </c>
      <c r="C20" s="141" t="s">
        <v>58</v>
      </c>
      <c r="D20" s="141" t="s">
        <v>59</v>
      </c>
      <c r="E20" s="112" t="s">
        <v>60</v>
      </c>
      <c r="F20" s="143" t="str">
        <f>IF(D6="","",PRODUCT(D6,0.22))</f>
        <v/>
      </c>
      <c r="G20" s="147" t="s">
        <v>51</v>
      </c>
      <c r="H20" s="144" t="s">
        <v>52</v>
      </c>
      <c r="I20" s="145" t="str">
        <f>IF(D6="","",PRODUCT(D6,2))</f>
        <v/>
      </c>
      <c r="J20" s="146" t="s">
        <v>18</v>
      </c>
      <c r="K20" s="11"/>
      <c r="L20" s="11"/>
    </row>
    <row r="21" spans="1:12" ht="25.5" x14ac:dyDescent="0.25">
      <c r="A21" s="2"/>
      <c r="B21" s="90" t="s">
        <v>61</v>
      </c>
      <c r="C21" s="89" t="s">
        <v>62</v>
      </c>
      <c r="D21" s="89" t="s">
        <v>63</v>
      </c>
      <c r="E21" s="74" t="s">
        <v>64</v>
      </c>
      <c r="F21" s="75" t="str">
        <f>IF(D6="","",PRODUCT(D6,200))</f>
        <v/>
      </c>
      <c r="G21" s="123" t="s">
        <v>16</v>
      </c>
      <c r="H21" s="77" t="s">
        <v>33</v>
      </c>
      <c r="I21" s="78" t="str">
        <f>IF(D6="","",PRODUCT(D6,0.2))</f>
        <v/>
      </c>
      <c r="J21" s="79" t="s">
        <v>18</v>
      </c>
      <c r="K21" s="11"/>
      <c r="L21" s="11"/>
    </row>
    <row r="22" spans="1:12" ht="63" customHeight="1" x14ac:dyDescent="0.25">
      <c r="A22" s="2"/>
      <c r="B22" s="90" t="s">
        <v>65</v>
      </c>
      <c r="C22" s="89" t="s">
        <v>66</v>
      </c>
      <c r="D22" s="89" t="s">
        <v>67</v>
      </c>
      <c r="E22" s="112" t="s">
        <v>68</v>
      </c>
      <c r="F22" s="75" t="str">
        <f>IF(D6="","",PRODUCT(D6,100))</f>
        <v/>
      </c>
      <c r="G22" s="76" t="s">
        <v>16</v>
      </c>
      <c r="H22" s="77" t="s">
        <v>69</v>
      </c>
      <c r="I22" s="78" t="str">
        <f>IF(D6="","",PRODUCT(D6,0.33))</f>
        <v/>
      </c>
      <c r="J22" s="79" t="s">
        <v>18</v>
      </c>
      <c r="K22" s="11"/>
      <c r="L22" s="11"/>
    </row>
    <row r="23" spans="1:12" ht="25.5" x14ac:dyDescent="0.25">
      <c r="A23" s="2"/>
      <c r="B23" s="90" t="s">
        <v>70</v>
      </c>
      <c r="C23" s="89" t="s">
        <v>71</v>
      </c>
      <c r="D23" s="89" t="s">
        <v>72</v>
      </c>
      <c r="E23" s="74" t="s">
        <v>73</v>
      </c>
      <c r="F23" s="75" t="str">
        <f>IF(D6="","",PRODUCT(D6,4))</f>
        <v/>
      </c>
      <c r="G23" s="76" t="s">
        <v>18</v>
      </c>
      <c r="H23" s="77" t="s">
        <v>74</v>
      </c>
      <c r="I23" s="75" t="str">
        <f>IF(D6="","",PRODUCT(D6,4))</f>
        <v/>
      </c>
      <c r="J23" s="79" t="s">
        <v>18</v>
      </c>
      <c r="K23" s="11"/>
      <c r="L23" s="11"/>
    </row>
    <row r="24" spans="1:12" ht="26.25" thickBot="1" x14ac:dyDescent="0.3">
      <c r="A24" s="2"/>
      <c r="B24" s="91" t="s">
        <v>75</v>
      </c>
      <c r="C24" s="92" t="s">
        <v>76</v>
      </c>
      <c r="D24" s="92" t="s">
        <v>72</v>
      </c>
      <c r="E24" s="115" t="s">
        <v>77</v>
      </c>
      <c r="F24" s="80" t="str">
        <f>IF(D6="","",PRODUCT(D6,2.5))</f>
        <v/>
      </c>
      <c r="G24" s="127" t="s">
        <v>18</v>
      </c>
      <c r="H24" s="81" t="s">
        <v>78</v>
      </c>
      <c r="I24" s="80" t="str">
        <f>IF(D6="","",PRODUCT(D6,2.5))</f>
        <v/>
      </c>
      <c r="J24" s="82" t="s">
        <v>18</v>
      </c>
      <c r="K24" s="11"/>
      <c r="L24" s="11"/>
    </row>
    <row r="25" spans="1:12" ht="15.75" thickTop="1" x14ac:dyDescent="0.25">
      <c r="A25" s="2"/>
      <c r="B25" s="11"/>
      <c r="C25" s="11"/>
      <c r="D25" s="2"/>
      <c r="E25" s="11"/>
      <c r="F25" s="11"/>
      <c r="G25" s="11"/>
      <c r="H25" s="11"/>
      <c r="I25" s="11"/>
      <c r="J25" s="11"/>
      <c r="K25" s="11"/>
      <c r="L25" s="11"/>
    </row>
    <row r="26" spans="1:12" x14ac:dyDescent="0.25">
      <c r="A26" s="2"/>
      <c r="B26" s="12" t="s">
        <v>79</v>
      </c>
      <c r="C26" s="4"/>
      <c r="D26" s="14" t="s">
        <v>80</v>
      </c>
      <c r="E26" s="13"/>
      <c r="F26" s="13"/>
      <c r="G26" s="13"/>
      <c r="H26" s="15" t="s">
        <v>81</v>
      </c>
      <c r="I26" s="16"/>
      <c r="J26" s="13"/>
      <c r="K26" s="11"/>
      <c r="L26" s="11"/>
    </row>
    <row r="27" spans="1:12" x14ac:dyDescent="0.25">
      <c r="A27" s="2"/>
      <c r="B27" s="11"/>
      <c r="C27" s="11"/>
      <c r="D27" s="2" t="s">
        <v>82</v>
      </c>
      <c r="E27" s="11"/>
      <c r="F27" s="11"/>
      <c r="G27" s="11"/>
      <c r="H27" s="11"/>
      <c r="I27" s="11"/>
      <c r="J27" s="11"/>
      <c r="K27" s="11"/>
      <c r="L27" s="11"/>
    </row>
    <row r="28" spans="1:12" x14ac:dyDescent="0.25">
      <c r="A28" s="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11">
    <mergeCell ref="B16:B17"/>
    <mergeCell ref="E16:J16"/>
    <mergeCell ref="F8:G8"/>
    <mergeCell ref="I8:J8"/>
    <mergeCell ref="E17:J17"/>
    <mergeCell ref="C16:C17"/>
    <mergeCell ref="B11:B12"/>
    <mergeCell ref="B9:B10"/>
    <mergeCell ref="E11:E12"/>
    <mergeCell ref="E14:E15"/>
    <mergeCell ref="B14:B15"/>
  </mergeCells>
  <pageMargins left="0.25" right="0.25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zoomScaleNormal="100" workbookViewId="0">
      <selection activeCell="H13" sqref="H13:I13"/>
    </sheetView>
  </sheetViews>
  <sheetFormatPr defaultColWidth="9.140625" defaultRowHeight="15" x14ac:dyDescent="0.25"/>
  <cols>
    <col min="1" max="1" width="17.140625" style="3" customWidth="1"/>
    <col min="2" max="2" width="2.85546875" style="3" customWidth="1"/>
    <col min="3" max="3" width="15.140625" style="3" customWidth="1"/>
    <col min="4" max="4" width="1.28515625" style="3" customWidth="1"/>
    <col min="5" max="5" width="21.42578125" style="3" customWidth="1"/>
    <col min="6" max="6" width="13.85546875" style="3" customWidth="1"/>
    <col min="7" max="7" width="6.85546875" style="3" customWidth="1"/>
    <col min="8" max="8" width="16.85546875" style="3" customWidth="1"/>
    <col min="9" max="9" width="9.85546875" style="3" customWidth="1"/>
    <col min="10" max="10" width="20.42578125" style="3" customWidth="1"/>
    <col min="11" max="11" width="33.7109375" style="3" customWidth="1"/>
    <col min="12" max="16384" width="9.140625" style="3"/>
  </cols>
  <sheetData>
    <row r="1" spans="1:15" x14ac:dyDescent="0.25">
      <c r="A1" s="18" t="s">
        <v>83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5" x14ac:dyDescent="0.25">
      <c r="A2" s="18" t="s">
        <v>84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5" x14ac:dyDescent="0.25">
      <c r="A3" s="2" t="s">
        <v>85</v>
      </c>
      <c r="B3" s="18"/>
      <c r="C3" s="18"/>
      <c r="D3" s="18"/>
      <c r="E3" s="128" t="s">
        <v>3</v>
      </c>
      <c r="F3" s="19"/>
      <c r="G3" s="20"/>
      <c r="H3" s="21"/>
      <c r="I3" s="21"/>
      <c r="J3" s="18"/>
      <c r="K3" s="18"/>
    </row>
    <row r="4" spans="1:15" ht="15.75" thickBo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5" ht="16.5" thickTop="1" thickBot="1" x14ac:dyDescent="0.3">
      <c r="A5" s="18"/>
      <c r="B5" s="18"/>
      <c r="C5" s="18"/>
      <c r="D5" s="18"/>
      <c r="E5" s="22" t="s">
        <v>4</v>
      </c>
      <c r="F5" s="23"/>
      <c r="G5" s="54">
        <v>5</v>
      </c>
      <c r="H5" s="18"/>
      <c r="I5" s="18"/>
      <c r="J5" s="18"/>
      <c r="K5" s="18"/>
    </row>
    <row r="6" spans="1:15" ht="16.5" thickTop="1" thickBot="1" x14ac:dyDescent="0.3">
      <c r="A6" s="18"/>
      <c r="B6" s="18"/>
      <c r="C6" s="18"/>
      <c r="D6" s="18"/>
      <c r="E6" s="22" t="s">
        <v>86</v>
      </c>
      <c r="F6" s="24"/>
      <c r="G6" s="55"/>
      <c r="H6" s="18" t="s">
        <v>87</v>
      </c>
      <c r="I6" s="25">
        <f>ROUND((PRODUCT(G5,G6)/24),1)</f>
        <v>0.2</v>
      </c>
      <c r="J6" s="18" t="s">
        <v>88</v>
      </c>
      <c r="K6" s="18"/>
    </row>
    <row r="7" spans="1:15" ht="16.5" thickTop="1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5" s="98" customFormat="1" ht="28.5" customHeight="1" thickTop="1" thickBot="1" x14ac:dyDescent="0.3">
      <c r="A8" s="129" t="s">
        <v>89</v>
      </c>
      <c r="B8" s="95"/>
      <c r="C8" s="130" t="s">
        <v>90</v>
      </c>
      <c r="D8" s="96"/>
      <c r="E8" s="131" t="s">
        <v>91</v>
      </c>
      <c r="F8" s="132" t="s">
        <v>147</v>
      </c>
      <c r="G8" s="106"/>
      <c r="H8" s="96" t="s">
        <v>92</v>
      </c>
      <c r="I8" s="97"/>
      <c r="J8" s="133" t="s">
        <v>93</v>
      </c>
      <c r="K8" s="97" t="s">
        <v>94</v>
      </c>
    </row>
    <row r="9" spans="1:15" ht="44.25" customHeight="1" thickTop="1" x14ac:dyDescent="0.25">
      <c r="A9" s="134" t="s">
        <v>95</v>
      </c>
      <c r="B9" s="26"/>
      <c r="C9" s="135" t="s">
        <v>96</v>
      </c>
      <c r="D9" s="107"/>
      <c r="E9" s="135" t="s">
        <v>97</v>
      </c>
      <c r="F9" s="136" t="s">
        <v>98</v>
      </c>
      <c r="G9" s="100">
        <f>IF(G5="","",PRODUCT(G5,0.3))</f>
        <v>1.5</v>
      </c>
      <c r="H9" s="186" t="s">
        <v>148</v>
      </c>
      <c r="I9" s="187"/>
      <c r="J9" s="59" t="s">
        <v>100</v>
      </c>
      <c r="K9" s="58" t="s">
        <v>101</v>
      </c>
    </row>
    <row r="10" spans="1:15" ht="56.25" customHeight="1" x14ac:dyDescent="0.25">
      <c r="A10" s="178" t="s">
        <v>102</v>
      </c>
      <c r="B10" s="182"/>
      <c r="C10" s="180" t="s">
        <v>103</v>
      </c>
      <c r="D10" s="172"/>
      <c r="E10" s="137" t="s">
        <v>145</v>
      </c>
      <c r="F10" s="184" t="s">
        <v>144</v>
      </c>
      <c r="G10" s="99">
        <f>IF(G5="","",PRODUCT(G5,30))</f>
        <v>150</v>
      </c>
      <c r="H10" s="188" t="s">
        <v>149</v>
      </c>
      <c r="I10" s="189"/>
      <c r="J10" s="116" t="s">
        <v>150</v>
      </c>
      <c r="K10" s="170" t="s">
        <v>104</v>
      </c>
    </row>
    <row r="11" spans="1:15" ht="63.75" x14ac:dyDescent="0.25">
      <c r="A11" s="179"/>
      <c r="B11" s="183"/>
      <c r="C11" s="181"/>
      <c r="D11" s="173"/>
      <c r="E11" s="137" t="s">
        <v>146</v>
      </c>
      <c r="F11" s="185"/>
      <c r="G11" s="99">
        <f>IF(G5="","",PRODUCT(G5,150))</f>
        <v>750</v>
      </c>
      <c r="H11" s="190" t="s">
        <v>149</v>
      </c>
      <c r="I11" s="191"/>
      <c r="J11" s="116" t="s">
        <v>151</v>
      </c>
      <c r="K11" s="171"/>
    </row>
    <row r="12" spans="1:15" ht="25.5" x14ac:dyDescent="0.25">
      <c r="A12" s="113" t="s">
        <v>105</v>
      </c>
      <c r="B12" s="26"/>
      <c r="C12" s="135" t="s">
        <v>106</v>
      </c>
      <c r="D12" s="57"/>
      <c r="E12" s="135" t="s">
        <v>107</v>
      </c>
      <c r="F12" s="105" t="s">
        <v>98</v>
      </c>
      <c r="G12" s="100">
        <f>IF(G5="","",PRODUCT(G5,30))</f>
        <v>150</v>
      </c>
      <c r="H12" s="190" t="s">
        <v>99</v>
      </c>
      <c r="I12" s="191"/>
      <c r="J12" s="59" t="s">
        <v>108</v>
      </c>
      <c r="K12" s="58" t="s">
        <v>109</v>
      </c>
    </row>
    <row r="13" spans="1:15" ht="24" customHeight="1" x14ac:dyDescent="0.25">
      <c r="A13" s="86" t="s">
        <v>110</v>
      </c>
      <c r="B13" s="29"/>
      <c r="C13" s="138" t="s">
        <v>111</v>
      </c>
      <c r="D13" s="61"/>
      <c r="E13" s="138" t="s">
        <v>107</v>
      </c>
      <c r="F13" s="105" t="s">
        <v>98</v>
      </c>
      <c r="G13" s="99">
        <f>IF(G5="","",PRODUCT(G5,30))</f>
        <v>150</v>
      </c>
      <c r="H13" s="190" t="s">
        <v>99</v>
      </c>
      <c r="I13" s="191"/>
      <c r="J13" s="116" t="s">
        <v>108</v>
      </c>
      <c r="K13" s="60" t="s">
        <v>112</v>
      </c>
    </row>
    <row r="14" spans="1:15" ht="24" x14ac:dyDescent="0.25">
      <c r="A14" s="134" t="s">
        <v>113</v>
      </c>
      <c r="B14" s="26"/>
      <c r="C14" s="135" t="s">
        <v>114</v>
      </c>
      <c r="D14" s="57"/>
      <c r="E14" s="135" t="s">
        <v>115</v>
      </c>
      <c r="F14" s="104" t="s">
        <v>98</v>
      </c>
      <c r="G14" s="100">
        <f>IF(G5="","",PRODUCT(G5,3))</f>
        <v>15</v>
      </c>
      <c r="H14" s="57" t="s">
        <v>99</v>
      </c>
      <c r="I14" s="58"/>
      <c r="J14" s="59" t="s">
        <v>116</v>
      </c>
      <c r="K14" s="58" t="s">
        <v>117</v>
      </c>
    </row>
    <row r="15" spans="1:15" ht="27.75" customHeight="1" x14ac:dyDescent="0.25">
      <c r="A15" s="139" t="s">
        <v>118</v>
      </c>
      <c r="B15" s="30"/>
      <c r="C15" s="83" t="s">
        <v>119</v>
      </c>
      <c r="D15" s="62"/>
      <c r="E15" s="83" t="s">
        <v>120</v>
      </c>
      <c r="F15" s="176" t="s">
        <v>121</v>
      </c>
      <c r="G15" s="101">
        <f>IF(G5="","",PRODUCT(G5,1.5))</f>
        <v>7.5</v>
      </c>
      <c r="H15" s="62" t="s">
        <v>99</v>
      </c>
      <c r="I15" s="63"/>
      <c r="J15" s="174" t="s">
        <v>122</v>
      </c>
      <c r="K15" s="63" t="s">
        <v>123</v>
      </c>
      <c r="O15" s="94"/>
    </row>
    <row r="16" spans="1:15" ht="26.25" customHeight="1" x14ac:dyDescent="0.25">
      <c r="A16" s="87"/>
      <c r="B16" s="31"/>
      <c r="C16" s="84"/>
      <c r="D16" s="64"/>
      <c r="E16" s="84"/>
      <c r="F16" s="177"/>
      <c r="G16" s="102"/>
      <c r="H16" s="64"/>
      <c r="I16" s="65"/>
      <c r="J16" s="175"/>
      <c r="K16" s="114" t="s">
        <v>124</v>
      </c>
    </row>
    <row r="17" spans="1:11" ht="36" x14ac:dyDescent="0.25">
      <c r="A17" s="134" t="s">
        <v>12</v>
      </c>
      <c r="B17" s="26"/>
      <c r="C17" s="135" t="s">
        <v>125</v>
      </c>
      <c r="D17" s="57"/>
      <c r="E17" s="135" t="s">
        <v>126</v>
      </c>
      <c r="F17" s="105" t="s">
        <v>127</v>
      </c>
      <c r="G17" s="100">
        <f>IF(G5="","",PRODUCT(G5,0.5))</f>
        <v>2.5</v>
      </c>
      <c r="H17" s="57" t="s">
        <v>99</v>
      </c>
      <c r="I17" s="58"/>
      <c r="J17" s="59" t="s">
        <v>128</v>
      </c>
      <c r="K17" s="58" t="s">
        <v>129</v>
      </c>
    </row>
    <row r="18" spans="1:11" ht="26.25" thickBot="1" x14ac:dyDescent="0.3">
      <c r="A18" s="88" t="s">
        <v>130</v>
      </c>
      <c r="B18" s="35"/>
      <c r="C18" s="85" t="s">
        <v>131</v>
      </c>
      <c r="D18" s="66"/>
      <c r="E18" s="85" t="s">
        <v>132</v>
      </c>
      <c r="F18" s="140" t="s">
        <v>133</v>
      </c>
      <c r="G18" s="103">
        <f>IF(G5="","",PRODUCT(G5,300))</f>
        <v>1500</v>
      </c>
      <c r="H18" s="66" t="s">
        <v>134</v>
      </c>
      <c r="I18" s="67"/>
      <c r="J18" s="117" t="s">
        <v>100</v>
      </c>
      <c r="K18" s="67" t="s">
        <v>135</v>
      </c>
    </row>
    <row r="19" spans="1:11" ht="17.25" thickTop="1" thickBot="1" x14ac:dyDescent="0.3">
      <c r="A19" s="36"/>
      <c r="B19" s="37"/>
      <c r="C19" s="37"/>
      <c r="D19" s="37"/>
      <c r="E19" s="36"/>
      <c r="F19" s="37"/>
      <c r="G19" s="37"/>
      <c r="H19" s="37"/>
      <c r="I19" s="37"/>
      <c r="J19" s="37"/>
      <c r="K19" s="37"/>
    </row>
    <row r="20" spans="1:11" ht="15.75" thickTop="1" x14ac:dyDescent="0.25">
      <c r="A20" s="38"/>
      <c r="B20" s="39"/>
      <c r="C20" s="39"/>
      <c r="D20" s="39"/>
      <c r="E20" s="39"/>
      <c r="F20" s="39"/>
      <c r="G20" s="40"/>
      <c r="H20" s="41" t="s">
        <v>136</v>
      </c>
      <c r="I20" s="42">
        <f>G21</f>
        <v>0</v>
      </c>
      <c r="J20" s="43" t="s">
        <v>137</v>
      </c>
      <c r="K20" s="44"/>
    </row>
    <row r="21" spans="1:11" ht="26.25" x14ac:dyDescent="0.25">
      <c r="A21" s="45" t="s">
        <v>138</v>
      </c>
      <c r="B21" s="46"/>
      <c r="C21" s="46"/>
      <c r="D21" s="27"/>
      <c r="E21" s="47" t="s">
        <v>139</v>
      </c>
      <c r="F21" s="27"/>
      <c r="G21" s="56"/>
      <c r="H21" s="48" t="s">
        <v>140</v>
      </c>
      <c r="I21" s="49" t="str">
        <f>IF(G21="","",PRODUCT(50,(G21-10))/40)</f>
        <v/>
      </c>
      <c r="J21" s="28" t="s">
        <v>141</v>
      </c>
      <c r="K21" s="44"/>
    </row>
    <row r="22" spans="1:11" ht="15.75" thickBot="1" x14ac:dyDescent="0.3">
      <c r="A22" s="32"/>
      <c r="B22" s="33"/>
      <c r="C22" s="33"/>
      <c r="D22" s="33"/>
      <c r="E22" s="50"/>
      <c r="F22" s="33"/>
      <c r="G22" s="34"/>
      <c r="H22" s="51" t="s">
        <v>142</v>
      </c>
      <c r="I22" s="52" t="str">
        <f>IF(G21="","",50-I21)</f>
        <v/>
      </c>
      <c r="J22" s="53" t="s">
        <v>143</v>
      </c>
      <c r="K22" s="44"/>
    </row>
    <row r="23" spans="1:11" ht="15.75" thickTop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44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44"/>
    </row>
    <row r="25" spans="1:11" x14ac:dyDescent="0.25">
      <c r="A25" s="27"/>
      <c r="B25" s="27"/>
      <c r="C25" s="27"/>
      <c r="D25" s="27"/>
      <c r="E25" s="2" t="s">
        <v>82</v>
      </c>
      <c r="F25" s="27"/>
      <c r="G25" s="27"/>
      <c r="H25" s="27"/>
      <c r="I25" s="27"/>
      <c r="J25" s="27"/>
      <c r="K25" s="44"/>
    </row>
  </sheetData>
  <mergeCells count="13">
    <mergeCell ref="H9:I9"/>
    <mergeCell ref="H10:I10"/>
    <mergeCell ref="H11:I11"/>
    <mergeCell ref="H12:I12"/>
    <mergeCell ref="H13:I13"/>
    <mergeCell ref="K10:K11"/>
    <mergeCell ref="D10:D11"/>
    <mergeCell ref="J15:J16"/>
    <mergeCell ref="F15:F16"/>
    <mergeCell ref="A10:A11"/>
    <mergeCell ref="C10:C11"/>
    <mergeCell ref="B10:B11"/>
    <mergeCell ref="F10:F11"/>
  </mergeCells>
  <pageMargins left="0.25" right="0.25" top="0.75" bottom="0.75" header="0.3" footer="0.3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2445AC2151B408E0558B87D188F25" ma:contentTypeVersion="13" ma:contentTypeDescription="Create a new document." ma:contentTypeScope="" ma:versionID="bd07317a17d2d148afdf2ed71c733638">
  <xsd:schema xmlns:xsd="http://www.w3.org/2001/XMLSchema" xmlns:xs="http://www.w3.org/2001/XMLSchema" xmlns:p="http://schemas.microsoft.com/office/2006/metadata/properties" xmlns:ns3="98c4f034-7df5-464f-b710-5d191eb9208d" xmlns:ns4="2d421cc6-5488-4f8a-94dc-47b30982b3df" targetNamespace="http://schemas.microsoft.com/office/2006/metadata/properties" ma:root="true" ma:fieldsID="61cb3f9c44babcbd5ba63c7ca368437f" ns3:_="" ns4:_="">
    <xsd:import namespace="98c4f034-7df5-464f-b710-5d191eb9208d"/>
    <xsd:import namespace="2d421cc6-5488-4f8a-94dc-47b30982b3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4f034-7df5-464f-b710-5d191eb920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21cc6-5488-4f8a-94dc-47b30982b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E188FE-30DC-4EA4-A6F6-EFD640C305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C3193A-BC95-4F84-AEF0-3D325385DA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CF0C5B-E6AC-4D07-AF08-90A9C9C0F76F}">
  <ds:schemaRefs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C4C5B9E4-2A9C-4979-9B30-AE9CA2CE1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4f034-7df5-464f-b710-5d191eb9208d"/>
    <ds:schemaRef ds:uri="2d421cc6-5488-4f8a-94dc-47b30982b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Resuscitation Medications</vt:lpstr>
      <vt:lpstr>Infusions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Weller, Craig;Joanne.Blacker@health.wa.gov.au</dc:creator>
  <cp:keywords/>
  <dc:description/>
  <cp:lastModifiedBy>MacKay-Coghill, Natasha</cp:lastModifiedBy>
  <cp:revision/>
  <dcterms:created xsi:type="dcterms:W3CDTF">2021-09-07T07:32:42Z</dcterms:created>
  <dcterms:modified xsi:type="dcterms:W3CDTF">2023-04-11T03:36:28Z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0x0101004532445AC2151B408E0558B87D188F25</vt:lpwstr>
  </property>
</Properties>
</file>